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KfroLltbliTCEcy+CxjdfzAxeHw=="/>
    </ext>
  </extLst>
</workbook>
</file>

<file path=xl/sharedStrings.xml><?xml version="1.0" encoding="utf-8"?>
<sst xmlns="http://schemas.openxmlformats.org/spreadsheetml/2006/main" count="60" uniqueCount="48">
  <si>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</si>
  <si>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</si>
  <si>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</si>
  <si>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</si>
  <si>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</si>
  <si>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</si>
  <si>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</si>
  <si>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</si>
  <si>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</si>
  <si>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</si>
  <si>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</si>
  <si>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</si>
  <si>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 Marketing CW deals</t>
  </si>
  <si>
    <t>Target Marketing MRR</t>
  </si>
  <si>
    <t>Target Marketing SQO's</t>
  </si>
  <si>
    <t>Target Marketing MA's</t>
  </si>
  <si>
    <t>Marketing Spend required</t>
  </si>
  <si>
    <t>Input metrics</t>
  </si>
  <si>
    <t>Thank you for downloading Cognism's marketing budget planning template.</t>
  </si>
  <si>
    <t>Key terms:</t>
  </si>
  <si>
    <t>Cost per marketing SQO</t>
  </si>
  <si>
    <t>$450</t>
  </si>
  <si>
    <t>You can customize this template for your own purposes using the following steps:</t>
  </si>
  <si>
    <t>CW</t>
  </si>
  <si>
    <t>Closed Won</t>
  </si>
  <si>
    <t>Meeting attendance rate</t>
  </si>
  <si>
    <t xml:space="preserve">&gt; File </t>
  </si>
  <si>
    <t>MRR</t>
  </si>
  <si>
    <t>Monthly Recurring Revenue</t>
  </si>
  <si>
    <t>Marketing SQO:CW rate</t>
  </si>
  <si>
    <t>&gt; Make a copy</t>
  </si>
  <si>
    <t>SQO</t>
  </si>
  <si>
    <t>Sales Qualified Opportunity</t>
  </si>
  <si>
    <t>Average deal size</t>
  </si>
  <si>
    <t>&gt; Rename and save your own copy to your Drive folder</t>
  </si>
  <si>
    <t>MA</t>
  </si>
  <si>
    <t>Meetings Attended</t>
  </si>
  <si>
    <t>All marketing budget lines</t>
  </si>
  <si>
    <t>TOTALS</t>
  </si>
  <si>
    <t>COMMITTED TO DATE</t>
  </si>
  <si>
    <t>vsTARGET TO DATE</t>
  </si>
  <si>
    <t>Events</t>
  </si>
  <si>
    <t>Freelance</t>
  </si>
  <si>
    <t>Testing &amp; contingency</t>
  </si>
  <si>
    <t>Tech stack</t>
  </si>
  <si>
    <t>Paid spend</t>
  </si>
  <si>
    <t>Total</t>
  </si>
  <si>
    <t>Predicted CAC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</si>
</sst>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6">
    <font>
      <sz val="10.0"/>
      <color rgb="FF000000"/>
      <name val="Arial"/>
      <scheme val="minor"/>
    </font>
    <font>
      <sz val="10.0"/>
      <color rgb="FFFAFAFA"/>
      <name val="Manrope"/>
    </font>
    <font>
      <b/>
      <sz val="10.0"/>
      <color rgb="FFFAFAFA"/>
      <name val="Manrope"/>
    </font>
    <font>
      <b/>
      <sz val="10.0"/>
      <color rgb="FF16162E"/>
      <name val="Manrope"/>
    </font>
    <font>
      <sz val="10.0"/>
      <color rgb="FF16162E"/>
      <name val="Manrope"/>
    </font>
    <font/>
  </fonts>
  <fills count="5">
    <fill>
      <patternFill patternType="none"/>
    </fill>
    <fill>
      <patternFill patternType="lightGray"/>
    </fill>
    <fill>
      <patternFill patternType="solid">
        <fgColor rgb="FF282850"/>
        <bgColor rgb="FF28285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0" fillId="2" fontId="1" numFmtId="0" xfId="0" applyFont="1"/>
    <xf borderId="1" fillId="0" fontId="3" numFmtId="0" xfId="0" applyBorder="1" applyFont="1"/>
    <xf borderId="1" fillId="0" fontId="4" numFmtId="1" xfId="0" applyAlignment="1" applyBorder="1" applyFont="1" applyNumberFormat="1">
      <alignment horizontal="right" shrinkToFit="0" vertical="bottom" wrapText="0"/>
    </xf>
    <xf borderId="1" fillId="0" fontId="4" numFmtId="0" xfId="0" applyAlignment="1" applyBorder="1" applyFont="1">
      <alignment horizontal="right" shrinkToFit="0" vertical="bottom" wrapText="0"/>
    </xf>
    <xf borderId="0" fillId="0" fontId="4" numFmtId="0" xfId="0" applyFont="1"/>
    <xf borderId="1" fillId="3" fontId="3" numFmtId="0" xfId="0" applyBorder="1" applyFill="1" applyFont="1"/>
    <xf borderId="1" fillId="3" fontId="4" numFmtId="164" xfId="0" applyAlignment="1" applyBorder="1" applyFont="1" applyNumberFormat="1">
      <alignment horizontal="right" shrinkToFit="0" vertical="bottom" wrapText="0"/>
    </xf>
    <xf borderId="1" fillId="3" fontId="4" numFmtId="1" xfId="0" applyAlignment="1" applyBorder="1" applyFont="1" applyNumberFormat="1">
      <alignment horizontal="right"/>
    </xf>
    <xf borderId="1" fillId="3" fontId="4" numFmtId="1" xfId="0" applyBorder="1" applyFont="1" applyNumberFormat="1"/>
    <xf borderId="1" fillId="3" fontId="4" numFmtId="0" xfId="0" applyBorder="1" applyFont="1"/>
    <xf borderId="1" fillId="0" fontId="4" numFmtId="164" xfId="0" applyAlignment="1" applyBorder="1" applyFont="1" applyNumberFormat="1">
      <alignment horizontal="right"/>
    </xf>
    <xf borderId="1" fillId="0" fontId="4" numFmtId="164" xfId="0" applyBorder="1" applyFont="1" applyNumberFormat="1"/>
    <xf borderId="2" fillId="0" fontId="3" numFmtId="0" xfId="0" applyBorder="1" applyFont="1"/>
    <xf borderId="3" fillId="0" fontId="5" numFmtId="0" xfId="0" applyBorder="1" applyFont="1"/>
    <xf borderId="1" fillId="0" fontId="4" numFmtId="0" xfId="0" applyBorder="1" applyFont="1"/>
    <xf borderId="0" fillId="0" fontId="3" numFmtId="0" xfId="0" applyFont="1"/>
    <xf borderId="1" fillId="0" fontId="4" numFmtId="0" xfId="0" applyAlignment="1" applyBorder="1" applyFont="1">
      <alignment horizontal="right"/>
    </xf>
    <xf borderId="1" fillId="3" fontId="4" numFmtId="9" xfId="0" applyAlignment="1" applyBorder="1" applyFont="1" applyNumberFormat="1">
      <alignment horizontal="right"/>
    </xf>
    <xf borderId="1" fillId="0" fontId="4" numFmtId="9" xfId="0" applyAlignment="1" applyBorder="1" applyFont="1" applyNumberFormat="1">
      <alignment horizontal="right"/>
    </xf>
    <xf borderId="1" fillId="3" fontId="4" numFmtId="0" xfId="0" applyAlignment="1" applyBorder="1" applyFont="1">
      <alignment horizontal="right"/>
    </xf>
    <xf borderId="1" fillId="2" fontId="2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1" fillId="0" fontId="4" numFmtId="164" xfId="0" applyAlignment="1" applyBorder="1" applyFont="1" applyNumberFormat="1">
      <alignment horizontal="right" vertical="bottom"/>
    </xf>
    <xf borderId="1" fillId="3" fontId="3" numFmtId="0" xfId="0" applyAlignment="1" applyBorder="1" applyFont="1">
      <alignment vertical="bottom"/>
    </xf>
    <xf borderId="1" fillId="3" fontId="4" numFmtId="164" xfId="0" applyAlignment="1" applyBorder="1" applyFont="1" applyNumberFormat="1">
      <alignment horizontal="right" vertical="bottom"/>
    </xf>
    <xf borderId="1" fillId="3" fontId="4" numFmtId="164" xfId="0" applyBorder="1" applyFont="1" applyNumberFormat="1"/>
    <xf borderId="1" fillId="4" fontId="3" numFmtId="0" xfId="0" applyAlignment="1" applyBorder="1" applyFill="1" applyFont="1">
      <alignment vertical="bottom"/>
    </xf>
    <xf borderId="1" fillId="4" fontId="4" numFmtId="164" xfId="0" applyAlignment="1" applyBorder="1" applyFont="1" applyNumberFormat="1">
      <alignment horizontal="right" vertical="bottom"/>
    </xf>
    <xf borderId="1" fillId="0" fontId="3" numFmtId="164" xfId="0" applyBorder="1" applyFont="1" applyNumberFormat="1"/>
    <xf borderId="1" fillId="3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142875</xdr:rowOff>
    </xdr:from>
    <xdr:ext cx="178117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9.0"/>
    <col customWidth="1" min="2" max="6" width="12.63"/>
    <col customWidth="1" min="15" max="15" width="20.5"/>
    <col customWidth="1" min="16" max="16" width="22.13"/>
  </cols>
  <sheetData>
    <row r="1" ht="50.2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4" t="s">
        <v>12</v>
      </c>
      <c r="B2" s="5">
        <f t="shared" ref="B2:J2" si="1">sum(B4*0.22)</f>
        <v>19.58</v>
      </c>
      <c r="C2" s="5">
        <f t="shared" si="1"/>
        <v>19.58</v>
      </c>
      <c r="D2" s="6">
        <f t="shared" si="1"/>
        <v>22</v>
      </c>
      <c r="E2" s="6">
        <f t="shared" si="1"/>
        <v>22</v>
      </c>
      <c r="F2" s="6">
        <f t="shared" si="1"/>
        <v>22</v>
      </c>
      <c r="G2" s="6">
        <f t="shared" si="1"/>
        <v>22</v>
      </c>
      <c r="H2" s="5">
        <f t="shared" si="1"/>
        <v>23.54</v>
      </c>
      <c r="I2" s="5">
        <f t="shared" si="1"/>
        <v>23.54</v>
      </c>
      <c r="J2" s="5">
        <f t="shared" si="1"/>
        <v>23.54</v>
      </c>
      <c r="K2" s="5">
        <v>24.0</v>
      </c>
      <c r="L2" s="5">
        <f t="shared" ref="L2:M2" si="2">sum(L4*0.22)</f>
        <v>24.2</v>
      </c>
      <c r="M2" s="5">
        <f t="shared" si="2"/>
        <v>24.2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 t="s">
        <v>13</v>
      </c>
      <c r="B3" s="9">
        <f>sum(B2*B13)</f>
        <v>23496</v>
      </c>
      <c r="C3" s="9">
        <f t="shared" ref="C3:M3" si="3">sum(C2*1200)</f>
        <v>23496</v>
      </c>
      <c r="D3" s="9">
        <f t="shared" si="3"/>
        <v>26400</v>
      </c>
      <c r="E3" s="9">
        <f t="shared" si="3"/>
        <v>26400</v>
      </c>
      <c r="F3" s="9">
        <f t="shared" si="3"/>
        <v>26400</v>
      </c>
      <c r="G3" s="9">
        <f t="shared" si="3"/>
        <v>26400</v>
      </c>
      <c r="H3" s="9">
        <f t="shared" si="3"/>
        <v>28248</v>
      </c>
      <c r="I3" s="9">
        <f t="shared" si="3"/>
        <v>28248</v>
      </c>
      <c r="J3" s="9">
        <f t="shared" si="3"/>
        <v>28248</v>
      </c>
      <c r="K3" s="9">
        <f t="shared" si="3"/>
        <v>28800</v>
      </c>
      <c r="L3" s="9">
        <f t="shared" si="3"/>
        <v>29040</v>
      </c>
      <c r="M3" s="9">
        <f t="shared" si="3"/>
        <v>29040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4" t="s">
        <v>14</v>
      </c>
      <c r="B4" s="6">
        <v>89.0</v>
      </c>
      <c r="C4" s="6">
        <v>89.0</v>
      </c>
      <c r="D4" s="6">
        <v>100.0</v>
      </c>
      <c r="E4" s="6">
        <v>100.0</v>
      </c>
      <c r="F4" s="6">
        <v>100.0</v>
      </c>
      <c r="G4" s="6">
        <v>100.0</v>
      </c>
      <c r="H4" s="6">
        <v>107.0</v>
      </c>
      <c r="I4" s="6">
        <v>107.0</v>
      </c>
      <c r="J4" s="6">
        <v>107.0</v>
      </c>
      <c r="K4" s="6">
        <v>110.0</v>
      </c>
      <c r="L4" s="6">
        <v>110.0</v>
      </c>
      <c r="M4" s="6">
        <v>110.0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8.75" customHeight="1">
      <c r="A5" s="8" t="s">
        <v>15</v>
      </c>
      <c r="B5" s="10">
        <f t="shared" ref="B5:M5" si="4">sum(B4*1.2)</f>
        <v>106.8</v>
      </c>
      <c r="C5" s="11">
        <f t="shared" si="4"/>
        <v>106.8</v>
      </c>
      <c r="D5" s="12">
        <f t="shared" si="4"/>
        <v>120</v>
      </c>
      <c r="E5" s="12">
        <f t="shared" si="4"/>
        <v>120</v>
      </c>
      <c r="F5" s="10">
        <f t="shared" si="4"/>
        <v>120</v>
      </c>
      <c r="G5" s="11">
        <f t="shared" si="4"/>
        <v>120</v>
      </c>
      <c r="H5" s="11">
        <f t="shared" si="4"/>
        <v>128.4</v>
      </c>
      <c r="I5" s="11">
        <f t="shared" si="4"/>
        <v>128.4</v>
      </c>
      <c r="J5" s="10">
        <f t="shared" si="4"/>
        <v>128.4</v>
      </c>
      <c r="K5" s="11">
        <f t="shared" si="4"/>
        <v>132</v>
      </c>
      <c r="L5" s="12">
        <f t="shared" si="4"/>
        <v>132</v>
      </c>
      <c r="M5" s="12">
        <f t="shared" si="4"/>
        <v>132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75" customHeight="1">
      <c r="A6" s="4" t="s">
        <v>16</v>
      </c>
      <c r="B6" s="13">
        <f t="shared" ref="B6:M6" si="5">sum(B4*450)</f>
        <v>40050</v>
      </c>
      <c r="C6" s="14">
        <f t="shared" si="5"/>
        <v>40050</v>
      </c>
      <c r="D6" s="14">
        <f t="shared" si="5"/>
        <v>45000</v>
      </c>
      <c r="E6" s="14">
        <f t="shared" si="5"/>
        <v>45000</v>
      </c>
      <c r="F6" s="14">
        <f t="shared" si="5"/>
        <v>45000</v>
      </c>
      <c r="G6" s="14">
        <f t="shared" si="5"/>
        <v>45000</v>
      </c>
      <c r="H6" s="14">
        <f t="shared" si="5"/>
        <v>48150</v>
      </c>
      <c r="I6" s="14">
        <f t="shared" si="5"/>
        <v>48150</v>
      </c>
      <c r="J6" s="14">
        <f t="shared" si="5"/>
        <v>48150</v>
      </c>
      <c r="K6" s="14">
        <f t="shared" si="5"/>
        <v>49500</v>
      </c>
      <c r="L6" s="14">
        <f t="shared" si="5"/>
        <v>49500</v>
      </c>
      <c r="M6" s="14">
        <f t="shared" si="5"/>
        <v>49500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75" customHeight="1">
      <c r="A8" s="15" t="s">
        <v>17</v>
      </c>
      <c r="B8" s="1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8.75" customHeight="1">
      <c r="A9" s="17"/>
      <c r="B9" s="17"/>
      <c r="C9" s="7"/>
      <c r="D9" s="18" t="s">
        <v>18</v>
      </c>
      <c r="E9" s="7"/>
      <c r="F9" s="7"/>
      <c r="G9" s="7"/>
      <c r="H9" s="7"/>
      <c r="I9" s="18"/>
      <c r="J9" s="18" t="s">
        <v>19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8.75" customHeight="1">
      <c r="A10" s="4" t="s">
        <v>20</v>
      </c>
      <c r="B10" s="19" t="s">
        <v>21</v>
      </c>
      <c r="C10" s="7"/>
      <c r="D10" s="18" t="s">
        <v>22</v>
      </c>
      <c r="E10" s="7"/>
      <c r="F10" s="7"/>
      <c r="G10" s="7"/>
      <c r="H10" s="7"/>
      <c r="I10" s="7"/>
      <c r="J10" s="7" t="s">
        <v>23</v>
      </c>
      <c r="K10" s="7" t="s">
        <v>24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8.75" customHeight="1">
      <c r="A11" s="8" t="s">
        <v>25</v>
      </c>
      <c r="B11" s="20">
        <v>0.83</v>
      </c>
      <c r="C11" s="7"/>
      <c r="D11" s="18" t="s">
        <v>26</v>
      </c>
      <c r="E11" s="7"/>
      <c r="F11" s="7"/>
      <c r="G11" s="7"/>
      <c r="H11" s="7"/>
      <c r="I11" s="7"/>
      <c r="J11" s="7" t="s">
        <v>27</v>
      </c>
      <c r="K11" s="7" t="s">
        <v>28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8.75" customHeight="1">
      <c r="A12" s="4" t="s">
        <v>29</v>
      </c>
      <c r="B12" s="21">
        <v>0.22</v>
      </c>
      <c r="C12" s="7"/>
      <c r="D12" s="18" t="s">
        <v>30</v>
      </c>
      <c r="E12" s="7"/>
      <c r="F12" s="7"/>
      <c r="G12" s="7"/>
      <c r="H12" s="7"/>
      <c r="I12" s="7"/>
      <c r="J12" s="7" t="s">
        <v>31</v>
      </c>
      <c r="K12" s="7" t="s">
        <v>32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.75" customHeight="1">
      <c r="A13" s="8" t="s">
        <v>33</v>
      </c>
      <c r="B13" s="22">
        <v>1200.0</v>
      </c>
      <c r="C13" s="7"/>
      <c r="D13" s="18" t="s">
        <v>34</v>
      </c>
      <c r="E13" s="7"/>
      <c r="F13" s="7"/>
      <c r="G13" s="7"/>
      <c r="H13" s="7"/>
      <c r="I13" s="7"/>
      <c r="J13" s="7" t="s">
        <v>35</v>
      </c>
      <c r="K13" s="7" t="s">
        <v>36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8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8.75" customHeight="1">
      <c r="A16" s="2" t="s">
        <v>37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3" t="s">
        <v>38</v>
      </c>
      <c r="O16" s="23" t="s">
        <v>39</v>
      </c>
      <c r="P16" s="23" t="s">
        <v>40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8.75" customHeight="1">
      <c r="A18" s="24" t="s">
        <v>41</v>
      </c>
      <c r="B18" s="25">
        <v>5000.0</v>
      </c>
      <c r="C18" s="25">
        <v>5000.0</v>
      </c>
      <c r="D18" s="25">
        <v>5000.0</v>
      </c>
      <c r="E18" s="25">
        <v>5000.0</v>
      </c>
      <c r="F18" s="25">
        <v>5000.0</v>
      </c>
      <c r="G18" s="25">
        <v>5000.0</v>
      </c>
      <c r="H18" s="25">
        <v>5000.0</v>
      </c>
      <c r="I18" s="25">
        <v>5000.0</v>
      </c>
      <c r="J18" s="25">
        <v>5000.0</v>
      </c>
      <c r="K18" s="25">
        <v>5000.0</v>
      </c>
      <c r="L18" s="25">
        <v>5000.0</v>
      </c>
      <c r="M18" s="25">
        <v>5000.0</v>
      </c>
      <c r="N18" s="25">
        <f t="shared" ref="N18:N22" si="6">SUM(B18:M18)</f>
        <v>60000</v>
      </c>
      <c r="O18" s="17"/>
      <c r="P18" s="1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8.75" customHeight="1">
      <c r="A19" s="26" t="s">
        <v>42</v>
      </c>
      <c r="B19" s="27">
        <v>1700.0</v>
      </c>
      <c r="C19" s="27">
        <v>1700.0</v>
      </c>
      <c r="D19" s="27">
        <v>1700.0</v>
      </c>
      <c r="E19" s="27">
        <v>1700.0</v>
      </c>
      <c r="F19" s="27">
        <v>1700.0</v>
      </c>
      <c r="G19" s="27">
        <v>1700.0</v>
      </c>
      <c r="H19" s="27">
        <v>1700.0</v>
      </c>
      <c r="I19" s="27">
        <v>1700.0</v>
      </c>
      <c r="J19" s="27">
        <v>1700.0</v>
      </c>
      <c r="K19" s="27">
        <v>1700.0</v>
      </c>
      <c r="L19" s="27">
        <v>1700.0</v>
      </c>
      <c r="M19" s="27">
        <v>1700.0</v>
      </c>
      <c r="N19" s="28">
        <f t="shared" si="6"/>
        <v>20400</v>
      </c>
      <c r="O19" s="12"/>
      <c r="P19" s="12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8.75" customHeight="1">
      <c r="A20" s="29" t="s">
        <v>43</v>
      </c>
      <c r="B20" s="30">
        <v>2500.0</v>
      </c>
      <c r="C20" s="30">
        <v>2500.0</v>
      </c>
      <c r="D20" s="30">
        <v>2500.0</v>
      </c>
      <c r="E20" s="30">
        <v>2500.0</v>
      </c>
      <c r="F20" s="30">
        <v>2500.0</v>
      </c>
      <c r="G20" s="30">
        <v>2500.0</v>
      </c>
      <c r="H20" s="30">
        <v>2500.0</v>
      </c>
      <c r="I20" s="30">
        <v>2500.0</v>
      </c>
      <c r="J20" s="30">
        <v>2500.0</v>
      </c>
      <c r="K20" s="30">
        <v>2500.0</v>
      </c>
      <c r="L20" s="30">
        <v>2500.0</v>
      </c>
      <c r="M20" s="30">
        <v>2500.0</v>
      </c>
      <c r="N20" s="14">
        <f t="shared" si="6"/>
        <v>30000</v>
      </c>
      <c r="O20" s="17"/>
      <c r="P20" s="1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8.75" customHeight="1">
      <c r="A21" s="8" t="s">
        <v>44</v>
      </c>
      <c r="B21" s="28">
        <v>1174.0</v>
      </c>
      <c r="C21" s="28">
        <v>1174.0</v>
      </c>
      <c r="D21" s="28">
        <v>1174.0</v>
      </c>
      <c r="E21" s="28">
        <v>1174.0</v>
      </c>
      <c r="F21" s="28">
        <v>1174.0</v>
      </c>
      <c r="G21" s="28">
        <v>1174.0</v>
      </c>
      <c r="H21" s="28">
        <v>1174.0</v>
      </c>
      <c r="I21" s="28">
        <v>1174.0</v>
      </c>
      <c r="J21" s="28">
        <v>1174.0</v>
      </c>
      <c r="K21" s="28">
        <v>1174.0</v>
      </c>
      <c r="L21" s="28">
        <v>1174.0</v>
      </c>
      <c r="M21" s="28">
        <v>1174.0</v>
      </c>
      <c r="N21" s="28">
        <f t="shared" si="6"/>
        <v>14088</v>
      </c>
      <c r="O21" s="12"/>
      <c r="P21" s="12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8.75" customHeight="1">
      <c r="A22" s="4" t="s">
        <v>45</v>
      </c>
      <c r="B22" s="14">
        <f t="shared" ref="B22:M22" si="7">sum(B6)</f>
        <v>40050</v>
      </c>
      <c r="C22" s="14">
        <f t="shared" si="7"/>
        <v>40050</v>
      </c>
      <c r="D22" s="14">
        <f t="shared" si="7"/>
        <v>45000</v>
      </c>
      <c r="E22" s="14">
        <f t="shared" si="7"/>
        <v>45000</v>
      </c>
      <c r="F22" s="14">
        <f t="shared" si="7"/>
        <v>45000</v>
      </c>
      <c r="G22" s="14">
        <f t="shared" si="7"/>
        <v>45000</v>
      </c>
      <c r="H22" s="14">
        <f t="shared" si="7"/>
        <v>48150</v>
      </c>
      <c r="I22" s="14">
        <f t="shared" si="7"/>
        <v>48150</v>
      </c>
      <c r="J22" s="14">
        <f t="shared" si="7"/>
        <v>48150</v>
      </c>
      <c r="K22" s="14">
        <f t="shared" si="7"/>
        <v>49500</v>
      </c>
      <c r="L22" s="14">
        <f t="shared" si="7"/>
        <v>49500</v>
      </c>
      <c r="M22" s="14">
        <f t="shared" si="7"/>
        <v>49500</v>
      </c>
      <c r="N22" s="14">
        <f t="shared" si="6"/>
        <v>553050</v>
      </c>
      <c r="O22" s="17"/>
      <c r="P22" s="1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8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8.75" customHeight="1">
      <c r="A24" s="4" t="s">
        <v>46</v>
      </c>
      <c r="B24" s="31">
        <f t="shared" ref="B24:N24" si="8">sum(B18:B22)</f>
        <v>50424</v>
      </c>
      <c r="C24" s="31">
        <f t="shared" si="8"/>
        <v>50424</v>
      </c>
      <c r="D24" s="31">
        <f t="shared" si="8"/>
        <v>55374</v>
      </c>
      <c r="E24" s="31">
        <f t="shared" si="8"/>
        <v>55374</v>
      </c>
      <c r="F24" s="31">
        <f t="shared" si="8"/>
        <v>55374</v>
      </c>
      <c r="G24" s="31">
        <f t="shared" si="8"/>
        <v>55374</v>
      </c>
      <c r="H24" s="31">
        <f t="shared" si="8"/>
        <v>58524</v>
      </c>
      <c r="I24" s="31">
        <f t="shared" si="8"/>
        <v>58524</v>
      </c>
      <c r="J24" s="31">
        <f t="shared" si="8"/>
        <v>58524</v>
      </c>
      <c r="K24" s="31">
        <f t="shared" si="8"/>
        <v>59874</v>
      </c>
      <c r="L24" s="31">
        <f t="shared" si="8"/>
        <v>59874</v>
      </c>
      <c r="M24" s="31">
        <f t="shared" si="8"/>
        <v>59874</v>
      </c>
      <c r="N24" s="31">
        <f t="shared" si="8"/>
        <v>677538</v>
      </c>
      <c r="O24" s="17"/>
      <c r="P24" s="1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8.75" customHeight="1">
      <c r="A25" s="8" t="s">
        <v>47</v>
      </c>
      <c r="B25" s="32">
        <f>sum(B24/B3)*1000</f>
        <v>2146.067416</v>
      </c>
      <c r="C25" s="32">
        <f>SUM(C24/C3)*1000</f>
        <v>2146.067416</v>
      </c>
      <c r="D25" s="32">
        <f t="shared" ref="D25:G25" si="9">sum(D24/D3)*1000</f>
        <v>2097.5</v>
      </c>
      <c r="E25" s="32">
        <f t="shared" si="9"/>
        <v>2097.5</v>
      </c>
      <c r="F25" s="32">
        <f t="shared" si="9"/>
        <v>2097.5</v>
      </c>
      <c r="G25" s="32">
        <f t="shared" si="9"/>
        <v>2097.5</v>
      </c>
      <c r="H25" s="32">
        <f>SUM(H24/H3)*1000</f>
        <v>2071.792693</v>
      </c>
      <c r="I25" s="32">
        <f t="shared" ref="I25:L25" si="10">sum(I24/I3)*1000</f>
        <v>2071.792693</v>
      </c>
      <c r="J25" s="32">
        <f t="shared" si="10"/>
        <v>2071.792693</v>
      </c>
      <c r="K25" s="32">
        <f t="shared" si="10"/>
        <v>2078.958333</v>
      </c>
      <c r="L25" s="32">
        <f t="shared" si="10"/>
        <v>2061.77686</v>
      </c>
      <c r="M25" s="32">
        <f>SUM(M24/M3)*1000</f>
        <v>2061.77686</v>
      </c>
      <c r="N25" s="12"/>
      <c r="O25" s="12"/>
      <c r="P25" s="12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B8"/>
  </mergeCells>
  <drawing r:id="rId1"/>
</worksheet>
</file>